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prolinksolutions-my.sharepoint.com/personal/aobrien_prolinksolutions_com/Documents/Documents/source/AIM/"/>
    </mc:Choice>
  </mc:AlternateContent>
  <xr:revisionPtr revIDLastSave="3" documentId="8_{DD87B683-B20F-44F3-BA19-D17939DC5560}" xr6:coauthVersionLast="47" xr6:coauthVersionMax="47" xr10:uidLastSave="{9A88B3E8-F3DE-4D1C-843C-EE4173637A92}"/>
  <bookViews>
    <workbookView xWindow="-30525" yWindow="5025" windowWidth="28800" windowHeight="15285" activeTab="2" xr2:uid="{5CD657EB-9938-4AF6-895C-06C88486CEEC}"/>
  </bookViews>
  <sheets>
    <sheet name="DCR Calc Method 1" sheetId="4" r:id="rId1"/>
    <sheet name="DCR Calc Method 2" sheetId="3" r:id="rId2"/>
    <sheet name="DCR Calc Method 3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4" l="1"/>
  <c r="C73" i="4"/>
  <c r="C72" i="4"/>
  <c r="C60" i="4"/>
  <c r="C43" i="4"/>
  <c r="C34" i="4"/>
  <c r="C29" i="4"/>
  <c r="C35" i="4" s="1"/>
  <c r="C20" i="4"/>
  <c r="C70" i="4" s="1"/>
  <c r="C8" i="4"/>
  <c r="C21" i="4" s="1"/>
  <c r="C65" i="3"/>
  <c r="C73" i="3"/>
  <c r="C72" i="3"/>
  <c r="C60" i="3"/>
  <c r="C43" i="3"/>
  <c r="C34" i="3"/>
  <c r="C29" i="3"/>
  <c r="C35" i="3" s="1"/>
  <c r="C20" i="3"/>
  <c r="C70" i="3" s="1"/>
  <c r="C8" i="3"/>
  <c r="C71" i="3" s="1"/>
  <c r="C8" i="2"/>
  <c r="C73" i="2"/>
  <c r="C72" i="2"/>
  <c r="C71" i="2"/>
  <c r="C20" i="2"/>
  <c r="C70" i="2" s="1"/>
  <c r="C60" i="2"/>
  <c r="C43" i="2"/>
  <c r="C34" i="2"/>
  <c r="C28" i="2"/>
  <c r="C29" i="2" s="1"/>
  <c r="C35" i="2" s="1"/>
  <c r="C68" i="4" l="1"/>
  <c r="C67" i="4"/>
  <c r="C66" i="4"/>
  <c r="C61" i="4"/>
  <c r="C44" i="4"/>
  <c r="C64" i="4" s="1"/>
  <c r="C74" i="4" s="1"/>
  <c r="C50" i="4"/>
  <c r="C71" i="4"/>
  <c r="C69" i="4"/>
  <c r="C21" i="2"/>
  <c r="C44" i="2" s="1"/>
  <c r="C64" i="2" s="1"/>
  <c r="C21" i="3"/>
  <c r="C69" i="3"/>
  <c r="C69" i="2"/>
  <c r="C65" i="2" l="1"/>
  <c r="C74" i="2"/>
  <c r="C50" i="2"/>
  <c r="C61" i="2"/>
  <c r="C67" i="2"/>
  <c r="C66" i="2"/>
  <c r="C68" i="2"/>
  <c r="C44" i="3"/>
  <c r="C64" i="3" s="1"/>
  <c r="C68" i="3"/>
  <c r="C50" i="3"/>
  <c r="C67" i="3"/>
  <c r="C66" i="3"/>
  <c r="C61" i="3"/>
  <c r="C74" i="3" l="1"/>
</calcChain>
</file>

<file path=xl/sharedStrings.xml><?xml version="1.0" encoding="utf-8"?>
<sst xmlns="http://schemas.openxmlformats.org/spreadsheetml/2006/main" count="237" uniqueCount="85">
  <si>
    <t>DSCR Calc Method 1</t>
  </si>
  <si>
    <t>Number of Units</t>
  </si>
  <si>
    <t>Income</t>
  </si>
  <si>
    <t>Total Rents</t>
  </si>
  <si>
    <t>(Total Vacancies)</t>
  </si>
  <si>
    <t>Total Income</t>
  </si>
  <si>
    <t>Expenses</t>
  </si>
  <si>
    <t>Total Administrative</t>
  </si>
  <si>
    <t>Total Admin Payroll</t>
  </si>
  <si>
    <t>Total Management Fee</t>
  </si>
  <si>
    <t>Total Operating &amp; Maintenance</t>
  </si>
  <si>
    <t>Total Maintenance Payroll</t>
  </si>
  <si>
    <t>Total Utilities</t>
  </si>
  <si>
    <t>Total Real Estate Taxes</t>
  </si>
  <si>
    <t>Total Insurance</t>
  </si>
  <si>
    <t>Total Other Expense</t>
  </si>
  <si>
    <t>Total Operating Expenses</t>
  </si>
  <si>
    <t>NOI</t>
  </si>
  <si>
    <t>Debt</t>
  </si>
  <si>
    <t>Hard Debt Principal</t>
  </si>
  <si>
    <t>Hard Debt Interest</t>
  </si>
  <si>
    <t>Mortgage Insurance Premium</t>
  </si>
  <si>
    <t>Misc. Financial Expenses</t>
  </si>
  <si>
    <t>Monthly Debt P&amp;I Payment</t>
  </si>
  <si>
    <t>Total Hard Debt</t>
  </si>
  <si>
    <t>Soft Debt Principal</t>
  </si>
  <si>
    <t>Soft Debt Interest</t>
  </si>
  <si>
    <t>Total Mortgage Interest Expense</t>
  </si>
  <si>
    <t>Total Soft Debt</t>
  </si>
  <si>
    <t>Total Debt Payments</t>
  </si>
  <si>
    <t>Year-End Tax Return</t>
  </si>
  <si>
    <t>(Depreciation)</t>
  </si>
  <si>
    <t>(Amortization)</t>
  </si>
  <si>
    <t>(Partnership Fee)</t>
  </si>
  <si>
    <t>Other Income/(Loss)</t>
  </si>
  <si>
    <t>(Amortization)/(Depreciation)</t>
  </si>
  <si>
    <t>Total Year-End Tax Return</t>
  </si>
  <si>
    <t>Net Income/(Loss)</t>
  </si>
  <si>
    <t>Net Operating Income - (Hard Debt Interest + Mortgage Insurance Premium + Misc. Financial Expenses) - Soft Debt Interest + All Year-End Tax Return Line-Items</t>
  </si>
  <si>
    <t>Cash Flow</t>
  </si>
  <si>
    <t>Required Replacement Reserve Deposits</t>
  </si>
  <si>
    <t>Transfer to RR</t>
  </si>
  <si>
    <t>Transfer from RR</t>
  </si>
  <si>
    <t>CF After Total Debt &amp; RR</t>
  </si>
  <si>
    <t>(Net Operating Income – Total Debt Payments) – (Transfer to RR – Transfer from RR + any other line item under CF After Debt &amp; RR)</t>
  </si>
  <si>
    <t>Reserve Accounts Interest</t>
  </si>
  <si>
    <t>Transfer from Operating Reserve</t>
  </si>
  <si>
    <t>(LP Fees Paid)</t>
  </si>
  <si>
    <t>(GP Fees Paid)</t>
  </si>
  <si>
    <t>Other Cash Flow/(Loss)</t>
  </si>
  <si>
    <t>Adjustment 1</t>
  </si>
  <si>
    <t>Adjustment 2</t>
  </si>
  <si>
    <t>Adjustment 3</t>
  </si>
  <si>
    <t>Total Cash Flow Adjustments</t>
  </si>
  <si>
    <t>Net Cash Flow</t>
  </si>
  <si>
    <t>Net Operating Income - Total Debt Payments - Transfer to RR + Transfer from RR + Total Cash Flow Adjustments</t>
  </si>
  <si>
    <t>Metrics</t>
  </si>
  <si>
    <t>NOI w/ Cash Flow Adjustments</t>
  </si>
  <si>
    <t>Net Income/(Loss) + Amoritization/Depreciation + Partnership Fees + Adjustment 1 + Adjustment 2 + Adjustment 3 + Total Mortgage Interest Expense</t>
  </si>
  <si>
    <t>DSCR Method 1</t>
  </si>
  <si>
    <t>NOI minus Required Replacement Reserves divided by Hard Debt Principal plus Hard Debt Interest</t>
  </si>
  <si>
    <t>Hard DSCR - Net RR</t>
  </si>
  <si>
    <t>(NOI) – (Transfer to RR – Transfer from RR + any other line item under CF After Debt &amp; RR)/Total Hard Debt</t>
  </si>
  <si>
    <t>Total DSCR - Net RR</t>
  </si>
  <si>
    <t>(NOI) – (Transfer to RR – Transfer from RR + any other line item under CF After Debt &amp; RR)/Total Debt Payments</t>
  </si>
  <si>
    <t>Hard DSCR w/Trans to RR</t>
  </si>
  <si>
    <t>(NOI - Transfer to RR) divided by Total Hard Debt</t>
  </si>
  <si>
    <t>Expense to Income</t>
  </si>
  <si>
    <t>Total Operating Expenses divided Total Income</t>
  </si>
  <si>
    <t>Expense per Unit per Year</t>
  </si>
  <si>
    <t>Total Operating Expenses divided by Property Total Residential Units</t>
  </si>
  <si>
    <t>Mgmt Fee/Total Income</t>
  </si>
  <si>
    <t>Total Management Fee divided by Total Income</t>
  </si>
  <si>
    <t>Mgmt Fee/Unit/Month</t>
  </si>
  <si>
    <t>Management Fee divided by Property Residential Units divided # of months:</t>
  </si>
  <si>
    <t>Economic Occupancy</t>
  </si>
  <si>
    <t>((Total Rent minus Commercial Income minus Interest Credit Subsidies) minus (Total Vacancies minus Commercial Vacancies) divided by (Total Rent minus Commercial Income minus Interest Credit Subsidies))</t>
  </si>
  <si>
    <t>Property Cash Flow</t>
  </si>
  <si>
    <t>NOI w/ Cash Flow Adjustments - Monthly Debt P&amp;I Payment - Required Replacement Reserve Deposits</t>
  </si>
  <si>
    <t>DSCR Calc Method 2</t>
  </si>
  <si>
    <t>DSCR Method 2</t>
  </si>
  <si>
    <t>NOI divided by Total Hard Debt</t>
  </si>
  <si>
    <t>DSCR Calc Method 3</t>
  </si>
  <si>
    <t>DSCR Method 3</t>
  </si>
  <si>
    <t>(NOI w/Cash Flow Adjustments - Required Replacement Reserve Deposits) / Monthly Debt P&amp;I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</si>
</sst>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2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2" applyNumberFormat="1" applyFont="1"/>
    <xf numFmtId="0" fontId="2" fillId="2" borderId="0" xfId="0" applyFont="1" applyFill="1"/>
    <xf numFmtId="164" fontId="2" fillId="2" borderId="0" xfId="2" applyNumberFormat="1" applyFont="1" applyFill="1"/>
    <xf numFmtId="43" fontId="0" fillId="0" borderId="0" xfId="1" applyFont="1"/>
    <xf numFmtId="164" fontId="1" fillId="0" borderId="0" xfId="2" applyNumberFormat="1" applyFont="1"/>
    <xf numFmtId="10" fontId="0" fillId="0" borderId="0" xfId="3" applyNumberFormat="1" applyFont="1"/>
    <xf numFmtId="1" fontId="0" fillId="0" borderId="0" xfId="2" applyNumberFormat="1" applyFont="1"/>
    <xf numFmtId="44" fontId="0" fillId="0" borderId="0" xfId="2" applyFont="1"/>
    <xf numFmtId="43" fontId="2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1788-1C55-4BF1-BB1B-D5146B1CBF9F}">
  <dimension ref="A1:E74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36.7109375" customWidth="1"/>
    <col min="3" max="3" width="15.28515625" style="1" customWidth="1"/>
    <col min="4" max="4" width="3.42578125" customWidth="1"/>
  </cols>
  <sheetData>
    <row r="1" spans="1:5" x14ac:dyDescent="0.25">
      <c r="A1" s="2" t="s">
        <v>0</v>
      </c>
    </row>
    <row r="3" spans="1:5" x14ac:dyDescent="0.25">
      <c r="A3" s="2"/>
    </row>
    <row r="4" spans="1:5" x14ac:dyDescent="0.25">
      <c r="A4" s="2"/>
      <c r="B4" t="s">
        <v>1</v>
      </c>
      <c r="C4" s="10">
        <v>20</v>
      </c>
    </row>
    <row r="5" spans="1:5" s="2" customFormat="1" x14ac:dyDescent="0.25">
      <c r="B5" s="5" t="s">
        <v>2</v>
      </c>
      <c r="C5" s="6"/>
      <c r="E5"/>
    </row>
    <row r="6" spans="1:5" x14ac:dyDescent="0.25">
      <c r="A6" s="2"/>
      <c r="B6" t="s">
        <v>3</v>
      </c>
      <c r="C6" s="8">
        <v>471000</v>
      </c>
    </row>
    <row r="7" spans="1:5" x14ac:dyDescent="0.25">
      <c r="A7" s="2"/>
      <c r="B7" t="s">
        <v>4</v>
      </c>
      <c r="C7" s="8">
        <v>-23900</v>
      </c>
    </row>
    <row r="8" spans="1:5" s="2" customFormat="1" x14ac:dyDescent="0.25">
      <c r="B8" s="2" t="s">
        <v>5</v>
      </c>
      <c r="C8" s="4">
        <f>SUM(C6:C7)</f>
        <v>447100</v>
      </c>
    </row>
    <row r="9" spans="1:5" s="2" customFormat="1" x14ac:dyDescent="0.25">
      <c r="C9" s="4"/>
    </row>
    <row r="10" spans="1:5" s="2" customFormat="1" x14ac:dyDescent="0.25">
      <c r="B10" s="5" t="s">
        <v>6</v>
      </c>
      <c r="C10" s="6"/>
      <c r="E10"/>
    </row>
    <row r="11" spans="1:5" x14ac:dyDescent="0.25">
      <c r="B11" t="s">
        <v>7</v>
      </c>
      <c r="C11" s="8">
        <v>137500</v>
      </c>
    </row>
    <row r="12" spans="1:5" x14ac:dyDescent="0.25">
      <c r="B12" t="s">
        <v>8</v>
      </c>
      <c r="C12" s="8">
        <v>0</v>
      </c>
    </row>
    <row r="13" spans="1:5" x14ac:dyDescent="0.25">
      <c r="B13" t="s">
        <v>9</v>
      </c>
      <c r="C13" s="8">
        <v>10000</v>
      </c>
    </row>
    <row r="14" spans="1:5" x14ac:dyDescent="0.25">
      <c r="B14" t="s">
        <v>10</v>
      </c>
      <c r="C14" s="8">
        <v>76500</v>
      </c>
    </row>
    <row r="15" spans="1:5" x14ac:dyDescent="0.25">
      <c r="B15" t="s">
        <v>11</v>
      </c>
      <c r="C15" s="8">
        <v>44000</v>
      </c>
    </row>
    <row r="16" spans="1:5" x14ac:dyDescent="0.25">
      <c r="B16" t="s">
        <v>12</v>
      </c>
      <c r="C16" s="8">
        <v>28000</v>
      </c>
    </row>
    <row r="17" spans="2:5" x14ac:dyDescent="0.25">
      <c r="B17" t="s">
        <v>13</v>
      </c>
      <c r="C17" s="8">
        <v>21500</v>
      </c>
    </row>
    <row r="18" spans="2:5" x14ac:dyDescent="0.25">
      <c r="B18" t="s">
        <v>14</v>
      </c>
      <c r="C18" s="8">
        <v>24000</v>
      </c>
    </row>
    <row r="19" spans="2:5" x14ac:dyDescent="0.25">
      <c r="B19" t="s">
        <v>15</v>
      </c>
      <c r="C19" s="8">
        <v>0</v>
      </c>
    </row>
    <row r="20" spans="2:5" s="2" customFormat="1" x14ac:dyDescent="0.25">
      <c r="B20" s="2" t="s">
        <v>16</v>
      </c>
      <c r="C20" s="4">
        <f>SUM(C11:C19)</f>
        <v>341500</v>
      </c>
    </row>
    <row r="21" spans="2:5" s="2" customFormat="1" x14ac:dyDescent="0.25">
      <c r="B21" s="2" t="s">
        <v>17</v>
      </c>
      <c r="C21" s="4">
        <f>C8-C20</f>
        <v>105600</v>
      </c>
      <c r="E21"/>
    </row>
    <row r="23" spans="2:5" s="2" customFormat="1" x14ac:dyDescent="0.25">
      <c r="B23" s="5" t="s">
        <v>18</v>
      </c>
      <c r="C23" s="6"/>
      <c r="E23"/>
    </row>
    <row r="24" spans="2:5" x14ac:dyDescent="0.25">
      <c r="B24" t="s">
        <v>19</v>
      </c>
      <c r="C24" s="1">
        <v>30000</v>
      </c>
    </row>
    <row r="25" spans="2:5" x14ac:dyDescent="0.25">
      <c r="B25" t="s">
        <v>20</v>
      </c>
      <c r="C25" s="1">
        <v>5000</v>
      </c>
    </row>
    <row r="26" spans="2:5" x14ac:dyDescent="0.25">
      <c r="B26" t="s">
        <v>21</v>
      </c>
      <c r="C26" s="1">
        <v>1000</v>
      </c>
    </row>
    <row r="27" spans="2:5" x14ac:dyDescent="0.25">
      <c r="B27" t="s">
        <v>22</v>
      </c>
      <c r="C27" s="1">
        <v>0</v>
      </c>
    </row>
    <row r="28" spans="2:5" x14ac:dyDescent="0.25">
      <c r="B28" t="s">
        <v>23</v>
      </c>
      <c r="C28" s="1">
        <v>0</v>
      </c>
    </row>
    <row r="29" spans="2:5" s="2" customFormat="1" x14ac:dyDescent="0.25">
      <c r="B29" s="3" t="s">
        <v>24</v>
      </c>
      <c r="C29" s="4">
        <f>SUM(C24:C28)</f>
        <v>36000</v>
      </c>
      <c r="E29"/>
    </row>
    <row r="31" spans="2:5" x14ac:dyDescent="0.25">
      <c r="B31" t="s">
        <v>25</v>
      </c>
      <c r="C31" s="1">
        <v>1030</v>
      </c>
    </row>
    <row r="32" spans="2:5" x14ac:dyDescent="0.25">
      <c r="B32" t="s">
        <v>26</v>
      </c>
      <c r="C32" s="1">
        <v>103</v>
      </c>
    </row>
    <row r="33" spans="2:5" x14ac:dyDescent="0.25">
      <c r="B33" t="s">
        <v>27</v>
      </c>
      <c r="C33" s="1">
        <v>0</v>
      </c>
    </row>
    <row r="34" spans="2:5" s="2" customFormat="1" x14ac:dyDescent="0.25">
      <c r="B34" s="3" t="s">
        <v>28</v>
      </c>
      <c r="C34" s="4">
        <f>SUM(C31:C33)</f>
        <v>1133</v>
      </c>
      <c r="E34"/>
    </row>
    <row r="35" spans="2:5" s="2" customFormat="1" x14ac:dyDescent="0.25">
      <c r="B35" s="3" t="s">
        <v>29</v>
      </c>
      <c r="C35" s="4">
        <f>SUM(C29,C34)</f>
        <v>37133</v>
      </c>
      <c r="E35"/>
    </row>
    <row r="37" spans="2:5" s="2" customFormat="1" x14ac:dyDescent="0.25">
      <c r="B37" s="5" t="s">
        <v>30</v>
      </c>
      <c r="C37" s="6"/>
      <c r="E37"/>
    </row>
    <row r="38" spans="2:5" x14ac:dyDescent="0.25">
      <c r="B38" t="s">
        <v>31</v>
      </c>
      <c r="C38" s="1">
        <v>-26000</v>
      </c>
    </row>
    <row r="39" spans="2:5" x14ac:dyDescent="0.25">
      <c r="B39" t="s">
        <v>32</v>
      </c>
      <c r="C39" s="1">
        <v>-11400</v>
      </c>
    </row>
    <row r="40" spans="2:5" x14ac:dyDescent="0.25">
      <c r="B40" t="s">
        <v>33</v>
      </c>
      <c r="C40" s="1">
        <v>-11500</v>
      </c>
    </row>
    <row r="41" spans="2:5" x14ac:dyDescent="0.25">
      <c r="B41" t="s">
        <v>34</v>
      </c>
      <c r="C41" s="1">
        <v>-30000</v>
      </c>
    </row>
    <row r="42" spans="2:5" x14ac:dyDescent="0.25">
      <c r="B42" t="s">
        <v>35</v>
      </c>
      <c r="C42" s="1">
        <v>0</v>
      </c>
    </row>
    <row r="43" spans="2:5" s="2" customFormat="1" x14ac:dyDescent="0.25">
      <c r="B43" s="3" t="s">
        <v>36</v>
      </c>
      <c r="C43" s="4">
        <f>SUM(C38:C42)</f>
        <v>-78900</v>
      </c>
      <c r="E43"/>
    </row>
    <row r="44" spans="2:5" s="2" customFormat="1" x14ac:dyDescent="0.25">
      <c r="B44" s="3" t="s">
        <v>37</v>
      </c>
      <c r="C44" s="4">
        <f>C21-SUM(C25:C27)-C32+C43</f>
        <v>20597</v>
      </c>
      <c r="E44" t="s">
        <v>38</v>
      </c>
    </row>
    <row r="46" spans="2:5" s="2" customFormat="1" x14ac:dyDescent="0.25">
      <c r="B46" s="5" t="s">
        <v>39</v>
      </c>
      <c r="C46" s="6"/>
      <c r="E46"/>
    </row>
    <row r="47" spans="2:5" x14ac:dyDescent="0.25">
      <c r="B47" t="s">
        <v>40</v>
      </c>
      <c r="C47" s="1">
        <v>6400</v>
      </c>
    </row>
    <row r="48" spans="2:5" x14ac:dyDescent="0.25">
      <c r="B48" t="s">
        <v>41</v>
      </c>
      <c r="C48" s="1">
        <v>0</v>
      </c>
    </row>
    <row r="49" spans="2:5" x14ac:dyDescent="0.25">
      <c r="B49" t="s">
        <v>42</v>
      </c>
      <c r="C49" s="1">
        <v>0</v>
      </c>
    </row>
    <row r="50" spans="2:5" s="2" customFormat="1" x14ac:dyDescent="0.25">
      <c r="B50" s="3" t="s">
        <v>43</v>
      </c>
      <c r="C50" s="4">
        <f>(C21-C35)-(C48-C49+C47)</f>
        <v>62067</v>
      </c>
      <c r="E50" t="s">
        <v>44</v>
      </c>
    </row>
    <row r="52" spans="2:5" x14ac:dyDescent="0.25">
      <c r="B52" t="s">
        <v>45</v>
      </c>
      <c r="C52" s="1">
        <v>0</v>
      </c>
    </row>
    <row r="53" spans="2:5" x14ac:dyDescent="0.25">
      <c r="B53" t="s">
        <v>46</v>
      </c>
      <c r="C53" s="1">
        <v>0</v>
      </c>
    </row>
    <row r="54" spans="2:5" x14ac:dyDescent="0.25">
      <c r="B54" t="s">
        <v>47</v>
      </c>
      <c r="C54" s="1">
        <v>-2100</v>
      </c>
    </row>
    <row r="55" spans="2:5" x14ac:dyDescent="0.25">
      <c r="B55" t="s">
        <v>48</v>
      </c>
      <c r="C55" s="1">
        <v>-600</v>
      </c>
    </row>
    <row r="56" spans="2:5" x14ac:dyDescent="0.25">
      <c r="B56" t="s">
        <v>49</v>
      </c>
      <c r="C56" s="1">
        <v>0</v>
      </c>
    </row>
    <row r="57" spans="2:5" x14ac:dyDescent="0.25">
      <c r="B57" t="s">
        <v>50</v>
      </c>
      <c r="C57" s="1">
        <v>0</v>
      </c>
    </row>
    <row r="58" spans="2:5" x14ac:dyDescent="0.25">
      <c r="B58" t="s">
        <v>51</v>
      </c>
      <c r="C58" s="1">
        <v>0</v>
      </c>
    </row>
    <row r="59" spans="2:5" x14ac:dyDescent="0.25">
      <c r="B59" t="s">
        <v>52</v>
      </c>
      <c r="C59" s="1">
        <v>0</v>
      </c>
    </row>
    <row r="60" spans="2:5" x14ac:dyDescent="0.25">
      <c r="B60" s="3" t="s">
        <v>53</v>
      </c>
      <c r="C60" s="4">
        <f>SUM(C52:C59)</f>
        <v>-2700</v>
      </c>
    </row>
    <row r="61" spans="2:5" x14ac:dyDescent="0.25">
      <c r="B61" s="3" t="s">
        <v>54</v>
      </c>
      <c r="C61" s="4">
        <f>C21-C35-C48+C49+C60</f>
        <v>65767</v>
      </c>
      <c r="E61" t="s">
        <v>55</v>
      </c>
    </row>
    <row r="63" spans="2:5" s="2" customFormat="1" x14ac:dyDescent="0.25">
      <c r="B63" s="5" t="s">
        <v>56</v>
      </c>
      <c r="C63" s="6"/>
      <c r="E63"/>
    </row>
    <row r="64" spans="2:5" x14ac:dyDescent="0.25">
      <c r="B64" t="s">
        <v>57</v>
      </c>
      <c r="C64" s="1">
        <f>C44+C42-C40+SUM(C57:C59)+C33</f>
        <v>32097</v>
      </c>
      <c r="E64" t="s">
        <v>58</v>
      </c>
    </row>
    <row r="65" spans="2:5" x14ac:dyDescent="0.25">
      <c r="B65" s="2" t="s">
        <v>59</v>
      </c>
      <c r="C65" s="12">
        <f>(C21-C47)/(C24+C25)</f>
        <v>2.8342857142857141</v>
      </c>
      <c r="E65" t="s">
        <v>60</v>
      </c>
    </row>
    <row r="66" spans="2:5" x14ac:dyDescent="0.25">
      <c r="B66" t="s">
        <v>61</v>
      </c>
      <c r="C66" s="7">
        <f>(C21-(C48-C49+C47))/C29</f>
        <v>2.7555555555555555</v>
      </c>
      <c r="E66" t="s">
        <v>62</v>
      </c>
    </row>
    <row r="67" spans="2:5" x14ac:dyDescent="0.25">
      <c r="B67" t="s">
        <v>63</v>
      </c>
      <c r="C67" s="7">
        <f>(C21-(C48-C49+C47))/C35</f>
        <v>2.671478199983842</v>
      </c>
      <c r="E67" t="s">
        <v>64</v>
      </c>
    </row>
    <row r="68" spans="2:5" x14ac:dyDescent="0.25">
      <c r="B68" t="s">
        <v>65</v>
      </c>
      <c r="C68" s="7">
        <f>(C21-C48)/C29</f>
        <v>2.9333333333333331</v>
      </c>
      <c r="E68" t="s">
        <v>66</v>
      </c>
    </row>
    <row r="69" spans="2:5" x14ac:dyDescent="0.25">
      <c r="B69" t="s">
        <v>67</v>
      </c>
      <c r="C69" s="9">
        <f>C20/C8</f>
        <v>0.76381122791321854</v>
      </c>
      <c r="E69" t="s">
        <v>68</v>
      </c>
    </row>
    <row r="70" spans="2:5" x14ac:dyDescent="0.25">
      <c r="B70" t="s">
        <v>69</v>
      </c>
      <c r="C70" s="1">
        <f>C20/C4</f>
        <v>17075</v>
      </c>
      <c r="E70" t="s">
        <v>70</v>
      </c>
    </row>
    <row r="71" spans="2:5" x14ac:dyDescent="0.25">
      <c r="B71" t="s">
        <v>71</v>
      </c>
      <c r="C71" s="9">
        <f>C13/C8</f>
        <v>2.2366360993066429E-2</v>
      </c>
      <c r="E71" t="s">
        <v>72</v>
      </c>
    </row>
    <row r="72" spans="2:5" x14ac:dyDescent="0.25">
      <c r="B72" t="s">
        <v>73</v>
      </c>
      <c r="C72" s="11">
        <f>C13/C4/12</f>
        <v>41.666666666666664</v>
      </c>
      <c r="E72" t="s">
        <v>74</v>
      </c>
    </row>
    <row r="73" spans="2:5" x14ac:dyDescent="0.25">
      <c r="B73" t="s">
        <v>75</v>
      </c>
      <c r="C73" s="9">
        <f>(C6+C7)/C6</f>
        <v>0.94925690021231424</v>
      </c>
      <c r="E73" t="s">
        <v>76</v>
      </c>
    </row>
    <row r="74" spans="2:5" x14ac:dyDescent="0.25">
      <c r="B74" t="s">
        <v>77</v>
      </c>
      <c r="C74" s="1">
        <f>C64-C28-C47</f>
        <v>25697</v>
      </c>
      <c r="E74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3D71-22B6-4055-A7BF-9D8A88F62258}">
  <dimension ref="A1:E74"/>
  <sheetViews>
    <sheetView workbookViewId="0">
      <selection activeCell="A2" sqref="A2"/>
    </sheetView>
  </sheetViews>
  <sheetFormatPr defaultRowHeight="15" x14ac:dyDescent="0.25"/>
  <cols>
    <col min="1" max="1" width="5" customWidth="1"/>
    <col min="2" max="2" width="36.7109375" customWidth="1"/>
    <col min="3" max="3" width="15.28515625" style="1" customWidth="1"/>
    <col min="4" max="4" width="3.42578125" customWidth="1"/>
  </cols>
  <sheetData>
    <row r="1" spans="1:5" x14ac:dyDescent="0.25">
      <c r="A1" s="2" t="s">
        <v>79</v>
      </c>
    </row>
    <row r="3" spans="1:5" x14ac:dyDescent="0.25">
      <c r="A3" s="2"/>
    </row>
    <row r="4" spans="1:5" x14ac:dyDescent="0.25">
      <c r="A4" s="2"/>
      <c r="B4" t="s">
        <v>1</v>
      </c>
      <c r="C4" s="10">
        <v>20</v>
      </c>
    </row>
    <row r="5" spans="1:5" s="2" customFormat="1" x14ac:dyDescent="0.25">
      <c r="B5" s="5" t="s">
        <v>2</v>
      </c>
      <c r="C5" s="6"/>
      <c r="E5"/>
    </row>
    <row r="6" spans="1:5" x14ac:dyDescent="0.25">
      <c r="A6" s="2"/>
      <c r="B6" t="s">
        <v>3</v>
      </c>
      <c r="C6" s="8">
        <v>471000</v>
      </c>
    </row>
    <row r="7" spans="1:5" x14ac:dyDescent="0.25">
      <c r="A7" s="2"/>
      <c r="B7" t="s">
        <v>4</v>
      </c>
      <c r="C7" s="8">
        <v>-23900</v>
      </c>
    </row>
    <row r="8" spans="1:5" s="2" customFormat="1" x14ac:dyDescent="0.25">
      <c r="B8" s="2" t="s">
        <v>5</v>
      </c>
      <c r="C8" s="4">
        <f>SUM(C6:C7)</f>
        <v>447100</v>
      </c>
    </row>
    <row r="9" spans="1:5" s="2" customFormat="1" x14ac:dyDescent="0.25">
      <c r="C9" s="4"/>
    </row>
    <row r="10" spans="1:5" s="2" customFormat="1" x14ac:dyDescent="0.25">
      <c r="B10" s="5" t="s">
        <v>6</v>
      </c>
      <c r="C10" s="6"/>
      <c r="E10"/>
    </row>
    <row r="11" spans="1:5" x14ac:dyDescent="0.25">
      <c r="B11" t="s">
        <v>7</v>
      </c>
      <c r="C11" s="8">
        <v>137500</v>
      </c>
    </row>
    <row r="12" spans="1:5" x14ac:dyDescent="0.25">
      <c r="B12" t="s">
        <v>8</v>
      </c>
      <c r="C12" s="8">
        <v>0</v>
      </c>
    </row>
    <row r="13" spans="1:5" x14ac:dyDescent="0.25">
      <c r="B13" t="s">
        <v>9</v>
      </c>
      <c r="C13" s="8">
        <v>10000</v>
      </c>
    </row>
    <row r="14" spans="1:5" x14ac:dyDescent="0.25">
      <c r="B14" t="s">
        <v>10</v>
      </c>
      <c r="C14" s="8">
        <v>76500</v>
      </c>
    </row>
    <row r="15" spans="1:5" x14ac:dyDescent="0.25">
      <c r="B15" t="s">
        <v>11</v>
      </c>
      <c r="C15" s="8">
        <v>44000</v>
      </c>
    </row>
    <row r="16" spans="1:5" x14ac:dyDescent="0.25">
      <c r="B16" t="s">
        <v>12</v>
      </c>
      <c r="C16" s="8">
        <v>28000</v>
      </c>
    </row>
    <row r="17" spans="2:5" x14ac:dyDescent="0.25">
      <c r="B17" t="s">
        <v>13</v>
      </c>
      <c r="C17" s="8">
        <v>21500</v>
      </c>
    </row>
    <row r="18" spans="2:5" x14ac:dyDescent="0.25">
      <c r="B18" t="s">
        <v>14</v>
      </c>
      <c r="C18" s="8">
        <v>24000</v>
      </c>
    </row>
    <row r="19" spans="2:5" x14ac:dyDescent="0.25">
      <c r="B19" t="s">
        <v>15</v>
      </c>
      <c r="C19" s="8">
        <v>0</v>
      </c>
    </row>
    <row r="20" spans="2:5" s="2" customFormat="1" x14ac:dyDescent="0.25">
      <c r="B20" s="2" t="s">
        <v>16</v>
      </c>
      <c r="C20" s="4">
        <f>SUM(C11:C19)</f>
        <v>341500</v>
      </c>
    </row>
    <row r="21" spans="2:5" s="2" customFormat="1" x14ac:dyDescent="0.25">
      <c r="B21" s="2" t="s">
        <v>17</v>
      </c>
      <c r="C21" s="4">
        <f>C8-C20</f>
        <v>105600</v>
      </c>
      <c r="E21"/>
    </row>
    <row r="23" spans="2:5" s="2" customFormat="1" x14ac:dyDescent="0.25">
      <c r="B23" s="5" t="s">
        <v>18</v>
      </c>
      <c r="C23" s="6"/>
      <c r="E23"/>
    </row>
    <row r="24" spans="2:5" x14ac:dyDescent="0.25">
      <c r="B24" t="s">
        <v>19</v>
      </c>
      <c r="C24" s="1">
        <v>30000</v>
      </c>
    </row>
    <row r="25" spans="2:5" x14ac:dyDescent="0.25">
      <c r="B25" t="s">
        <v>20</v>
      </c>
      <c r="C25" s="1">
        <v>5000</v>
      </c>
    </row>
    <row r="26" spans="2:5" x14ac:dyDescent="0.25">
      <c r="B26" t="s">
        <v>21</v>
      </c>
      <c r="C26" s="1">
        <v>1000</v>
      </c>
    </row>
    <row r="27" spans="2:5" x14ac:dyDescent="0.25">
      <c r="B27" t="s">
        <v>22</v>
      </c>
      <c r="C27" s="1">
        <v>0</v>
      </c>
    </row>
    <row r="28" spans="2:5" x14ac:dyDescent="0.25">
      <c r="B28" t="s">
        <v>23</v>
      </c>
      <c r="C28" s="1">
        <v>0</v>
      </c>
    </row>
    <row r="29" spans="2:5" s="2" customFormat="1" x14ac:dyDescent="0.25">
      <c r="B29" s="3" t="s">
        <v>24</v>
      </c>
      <c r="C29" s="4">
        <f>SUM(C24:C28)</f>
        <v>36000</v>
      </c>
      <c r="E29"/>
    </row>
    <row r="31" spans="2:5" x14ac:dyDescent="0.25">
      <c r="B31" t="s">
        <v>25</v>
      </c>
      <c r="C31" s="1">
        <v>1030</v>
      </c>
    </row>
    <row r="32" spans="2:5" x14ac:dyDescent="0.25">
      <c r="B32" t="s">
        <v>26</v>
      </c>
      <c r="C32" s="1">
        <v>103</v>
      </c>
    </row>
    <row r="33" spans="2:5" x14ac:dyDescent="0.25">
      <c r="B33" t="s">
        <v>27</v>
      </c>
      <c r="C33" s="1">
        <v>0</v>
      </c>
    </row>
    <row r="34" spans="2:5" s="2" customFormat="1" x14ac:dyDescent="0.25">
      <c r="B34" s="3" t="s">
        <v>28</v>
      </c>
      <c r="C34" s="4">
        <f>SUM(C31:C33)</f>
        <v>1133</v>
      </c>
      <c r="E34"/>
    </row>
    <row r="35" spans="2:5" s="2" customFormat="1" x14ac:dyDescent="0.25">
      <c r="B35" s="3" t="s">
        <v>29</v>
      </c>
      <c r="C35" s="4">
        <f>SUM(C29,C34)</f>
        <v>37133</v>
      </c>
      <c r="E35"/>
    </row>
    <row r="37" spans="2:5" s="2" customFormat="1" x14ac:dyDescent="0.25">
      <c r="B37" s="5" t="s">
        <v>30</v>
      </c>
      <c r="C37" s="6"/>
      <c r="E37"/>
    </row>
    <row r="38" spans="2:5" x14ac:dyDescent="0.25">
      <c r="B38" t="s">
        <v>31</v>
      </c>
      <c r="C38" s="1">
        <v>-26000</v>
      </c>
    </row>
    <row r="39" spans="2:5" x14ac:dyDescent="0.25">
      <c r="B39" t="s">
        <v>32</v>
      </c>
      <c r="C39" s="1">
        <v>-11400</v>
      </c>
    </row>
    <row r="40" spans="2:5" x14ac:dyDescent="0.25">
      <c r="B40" t="s">
        <v>33</v>
      </c>
      <c r="C40" s="1">
        <v>-11500</v>
      </c>
    </row>
    <row r="41" spans="2:5" x14ac:dyDescent="0.25">
      <c r="B41" t="s">
        <v>34</v>
      </c>
      <c r="C41" s="1">
        <v>-30000</v>
      </c>
    </row>
    <row r="42" spans="2:5" x14ac:dyDescent="0.25">
      <c r="B42" t="s">
        <v>35</v>
      </c>
      <c r="C42" s="1">
        <v>0</v>
      </c>
    </row>
    <row r="43" spans="2:5" s="2" customFormat="1" x14ac:dyDescent="0.25">
      <c r="B43" s="3" t="s">
        <v>36</v>
      </c>
      <c r="C43" s="4">
        <f>SUM(C38:C42)</f>
        <v>-78900</v>
      </c>
      <c r="E43"/>
    </row>
    <row r="44" spans="2:5" s="2" customFormat="1" x14ac:dyDescent="0.25">
      <c r="B44" s="3" t="s">
        <v>37</v>
      </c>
      <c r="C44" s="4">
        <f>C21-SUM(C25:C27)-C32+C43</f>
        <v>20597</v>
      </c>
      <c r="E44" t="s">
        <v>38</v>
      </c>
    </row>
    <row r="46" spans="2:5" s="2" customFormat="1" x14ac:dyDescent="0.25">
      <c r="B46" s="5" t="s">
        <v>39</v>
      </c>
      <c r="C46" s="6"/>
      <c r="E46"/>
    </row>
    <row r="47" spans="2:5" x14ac:dyDescent="0.25">
      <c r="B47" t="s">
        <v>40</v>
      </c>
      <c r="C47" s="1">
        <v>6400</v>
      </c>
    </row>
    <row r="48" spans="2:5" x14ac:dyDescent="0.25">
      <c r="B48" t="s">
        <v>41</v>
      </c>
      <c r="C48" s="1">
        <v>0</v>
      </c>
    </row>
    <row r="49" spans="2:5" x14ac:dyDescent="0.25">
      <c r="B49" t="s">
        <v>42</v>
      </c>
      <c r="C49" s="1">
        <v>0</v>
      </c>
    </row>
    <row r="50" spans="2:5" s="2" customFormat="1" x14ac:dyDescent="0.25">
      <c r="B50" s="3" t="s">
        <v>43</v>
      </c>
      <c r="C50" s="4">
        <f>(C21-C35)-(C48-C49+C47)</f>
        <v>62067</v>
      </c>
      <c r="E50" t="s">
        <v>44</v>
      </c>
    </row>
    <row r="52" spans="2:5" x14ac:dyDescent="0.25">
      <c r="B52" t="s">
        <v>45</v>
      </c>
      <c r="C52" s="1">
        <v>0</v>
      </c>
    </row>
    <row r="53" spans="2:5" x14ac:dyDescent="0.25">
      <c r="B53" t="s">
        <v>46</v>
      </c>
      <c r="C53" s="1">
        <v>0</v>
      </c>
    </row>
    <row r="54" spans="2:5" x14ac:dyDescent="0.25">
      <c r="B54" t="s">
        <v>47</v>
      </c>
      <c r="C54" s="1">
        <v>-2100</v>
      </c>
    </row>
    <row r="55" spans="2:5" x14ac:dyDescent="0.25">
      <c r="B55" t="s">
        <v>48</v>
      </c>
      <c r="C55" s="1">
        <v>-600</v>
      </c>
    </row>
    <row r="56" spans="2:5" x14ac:dyDescent="0.25">
      <c r="B56" t="s">
        <v>49</v>
      </c>
      <c r="C56" s="1">
        <v>0</v>
      </c>
    </row>
    <row r="57" spans="2:5" x14ac:dyDescent="0.25">
      <c r="B57" t="s">
        <v>50</v>
      </c>
      <c r="C57" s="1">
        <v>0</v>
      </c>
    </row>
    <row r="58" spans="2:5" x14ac:dyDescent="0.25">
      <c r="B58" t="s">
        <v>51</v>
      </c>
      <c r="C58" s="1">
        <v>0</v>
      </c>
    </row>
    <row r="59" spans="2:5" x14ac:dyDescent="0.25">
      <c r="B59" t="s">
        <v>52</v>
      </c>
      <c r="C59" s="1">
        <v>0</v>
      </c>
    </row>
    <row r="60" spans="2:5" x14ac:dyDescent="0.25">
      <c r="B60" s="3" t="s">
        <v>53</v>
      </c>
      <c r="C60" s="4">
        <f>SUM(C52:C59)</f>
        <v>-2700</v>
      </c>
    </row>
    <row r="61" spans="2:5" x14ac:dyDescent="0.25">
      <c r="B61" s="3" t="s">
        <v>54</v>
      </c>
      <c r="C61" s="4">
        <f>C21-C35-C48+C49+C60</f>
        <v>65767</v>
      </c>
      <c r="E61" t="s">
        <v>55</v>
      </c>
    </row>
    <row r="63" spans="2:5" s="2" customFormat="1" x14ac:dyDescent="0.25">
      <c r="B63" s="5" t="s">
        <v>56</v>
      </c>
      <c r="C63" s="6"/>
      <c r="E63"/>
    </row>
    <row r="64" spans="2:5" x14ac:dyDescent="0.25">
      <c r="B64" t="s">
        <v>57</v>
      </c>
      <c r="C64" s="1">
        <f>C44+C42-C40+SUM(C57:C59)+C33</f>
        <v>32097</v>
      </c>
      <c r="E64" t="s">
        <v>58</v>
      </c>
    </row>
    <row r="65" spans="2:5" x14ac:dyDescent="0.25">
      <c r="B65" s="2" t="s">
        <v>80</v>
      </c>
      <c r="C65" s="12">
        <f>C21/C29</f>
        <v>2.9333333333333331</v>
      </c>
      <c r="E65" t="s">
        <v>81</v>
      </c>
    </row>
    <row r="66" spans="2:5" x14ac:dyDescent="0.25">
      <c r="B66" t="s">
        <v>61</v>
      </c>
      <c r="C66" s="7">
        <f>(C21-(C48-C49+C47))/C29</f>
        <v>2.7555555555555555</v>
      </c>
      <c r="E66" t="s">
        <v>62</v>
      </c>
    </row>
    <row r="67" spans="2:5" x14ac:dyDescent="0.25">
      <c r="B67" t="s">
        <v>63</v>
      </c>
      <c r="C67" s="7">
        <f>(C21-(C48-C49+C47))/C35</f>
        <v>2.671478199983842</v>
      </c>
      <c r="E67" t="s">
        <v>64</v>
      </c>
    </row>
    <row r="68" spans="2:5" x14ac:dyDescent="0.25">
      <c r="B68" t="s">
        <v>65</v>
      </c>
      <c r="C68" s="7">
        <f>(C21-C48)/C29</f>
        <v>2.9333333333333331</v>
      </c>
      <c r="E68" t="s">
        <v>66</v>
      </c>
    </row>
    <row r="69" spans="2:5" x14ac:dyDescent="0.25">
      <c r="B69" t="s">
        <v>67</v>
      </c>
      <c r="C69" s="9">
        <f>C20/C8</f>
        <v>0.76381122791321854</v>
      </c>
      <c r="E69" t="s">
        <v>68</v>
      </c>
    </row>
    <row r="70" spans="2:5" x14ac:dyDescent="0.25">
      <c r="B70" t="s">
        <v>69</v>
      </c>
      <c r="C70" s="1">
        <f>C20/C4</f>
        <v>17075</v>
      </c>
      <c r="E70" t="s">
        <v>70</v>
      </c>
    </row>
    <row r="71" spans="2:5" x14ac:dyDescent="0.25">
      <c r="B71" t="s">
        <v>71</v>
      </c>
      <c r="C71" s="9">
        <f>C13/C8</f>
        <v>2.2366360993066429E-2</v>
      </c>
      <c r="E71" t="s">
        <v>72</v>
      </c>
    </row>
    <row r="72" spans="2:5" x14ac:dyDescent="0.25">
      <c r="B72" t="s">
        <v>73</v>
      </c>
      <c r="C72" s="11">
        <f>C13/C4/12</f>
        <v>41.666666666666664</v>
      </c>
      <c r="E72" t="s">
        <v>74</v>
      </c>
    </row>
    <row r="73" spans="2:5" x14ac:dyDescent="0.25">
      <c r="B73" t="s">
        <v>75</v>
      </c>
      <c r="C73" s="9">
        <f>(C6+C7)/C6</f>
        <v>0.94925690021231424</v>
      </c>
      <c r="E73" t="s">
        <v>76</v>
      </c>
    </row>
    <row r="74" spans="2:5" x14ac:dyDescent="0.25">
      <c r="B74" t="s">
        <v>77</v>
      </c>
      <c r="C74" s="1">
        <f>C64-C28-C47</f>
        <v>25697</v>
      </c>
      <c r="E7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0CE35-1431-416B-BBC1-A9F749EF8CD7}">
  <dimension ref="A1:E74"/>
  <sheetViews>
    <sheetView tabSelected="1" workbookViewId="0">
      <selection activeCell="A2" sqref="A2"/>
    </sheetView>
  </sheetViews>
  <sheetFormatPr defaultRowHeight="15" x14ac:dyDescent="0.25"/>
  <cols>
    <col min="1" max="1" width="5" customWidth="1"/>
    <col min="2" max="2" width="36.7109375" customWidth="1"/>
    <col min="3" max="3" width="15.28515625" style="1" customWidth="1"/>
    <col min="4" max="4" width="3.42578125" customWidth="1"/>
  </cols>
  <sheetData>
    <row r="1" spans="1:5" x14ac:dyDescent="0.25">
      <c r="A1" s="2" t="s">
        <v>82</v>
      </c>
    </row>
    <row r="3" spans="1:5" x14ac:dyDescent="0.25">
      <c r="A3" s="2"/>
    </row>
    <row r="4" spans="1:5" x14ac:dyDescent="0.25">
      <c r="A4" s="2"/>
      <c r="B4" t="s">
        <v>1</v>
      </c>
      <c r="C4" s="10">
        <v>20</v>
      </c>
    </row>
    <row r="5" spans="1:5" s="2" customFormat="1" x14ac:dyDescent="0.25">
      <c r="B5" s="5" t="s">
        <v>2</v>
      </c>
      <c r="C5" s="6"/>
      <c r="E5"/>
    </row>
    <row r="6" spans="1:5" x14ac:dyDescent="0.25">
      <c r="A6" s="2"/>
      <c r="B6" t="s">
        <v>3</v>
      </c>
      <c r="C6" s="8">
        <v>471000</v>
      </c>
    </row>
    <row r="7" spans="1:5" x14ac:dyDescent="0.25">
      <c r="A7" s="2"/>
      <c r="B7" t="s">
        <v>4</v>
      </c>
      <c r="C7" s="8">
        <v>-23900</v>
      </c>
    </row>
    <row r="8" spans="1:5" s="2" customFormat="1" x14ac:dyDescent="0.25">
      <c r="B8" s="2" t="s">
        <v>5</v>
      </c>
      <c r="C8" s="4">
        <f>SUM(C6:C7)</f>
        <v>447100</v>
      </c>
    </row>
    <row r="9" spans="1:5" s="2" customFormat="1" x14ac:dyDescent="0.25">
      <c r="C9" s="4"/>
    </row>
    <row r="10" spans="1:5" s="2" customFormat="1" x14ac:dyDescent="0.25">
      <c r="B10" s="5" t="s">
        <v>6</v>
      </c>
      <c r="C10" s="6"/>
      <c r="E10"/>
    </row>
    <row r="11" spans="1:5" x14ac:dyDescent="0.25">
      <c r="B11" t="s">
        <v>7</v>
      </c>
      <c r="C11" s="8">
        <v>137500</v>
      </c>
    </row>
    <row r="12" spans="1:5" x14ac:dyDescent="0.25">
      <c r="B12" t="s">
        <v>8</v>
      </c>
      <c r="C12" s="8">
        <v>0</v>
      </c>
    </row>
    <row r="13" spans="1:5" x14ac:dyDescent="0.25">
      <c r="B13" t="s">
        <v>9</v>
      </c>
      <c r="C13" s="8">
        <v>10000</v>
      </c>
    </row>
    <row r="14" spans="1:5" x14ac:dyDescent="0.25">
      <c r="B14" t="s">
        <v>10</v>
      </c>
      <c r="C14" s="8">
        <v>76500</v>
      </c>
    </row>
    <row r="15" spans="1:5" x14ac:dyDescent="0.25">
      <c r="B15" t="s">
        <v>11</v>
      </c>
      <c r="C15" s="8">
        <v>44000</v>
      </c>
    </row>
    <row r="16" spans="1:5" x14ac:dyDescent="0.25">
      <c r="B16" t="s">
        <v>12</v>
      </c>
      <c r="C16" s="8">
        <v>28000</v>
      </c>
    </row>
    <row r="17" spans="2:5" x14ac:dyDescent="0.25">
      <c r="B17" t="s">
        <v>13</v>
      </c>
      <c r="C17" s="8">
        <v>21500</v>
      </c>
    </row>
    <row r="18" spans="2:5" x14ac:dyDescent="0.25">
      <c r="B18" t="s">
        <v>14</v>
      </c>
      <c r="C18" s="8">
        <v>24000</v>
      </c>
    </row>
    <row r="19" spans="2:5" x14ac:dyDescent="0.25">
      <c r="B19" t="s">
        <v>15</v>
      </c>
      <c r="C19" s="8">
        <v>0</v>
      </c>
    </row>
    <row r="20" spans="2:5" s="2" customFormat="1" x14ac:dyDescent="0.25">
      <c r="B20" s="2" t="s">
        <v>16</v>
      </c>
      <c r="C20" s="4">
        <f>SUM(C11:C19)</f>
        <v>341500</v>
      </c>
    </row>
    <row r="21" spans="2:5" s="2" customFormat="1" x14ac:dyDescent="0.25">
      <c r="B21" s="2" t="s">
        <v>17</v>
      </c>
      <c r="C21" s="4">
        <f>C8-C20</f>
        <v>105600</v>
      </c>
      <c r="E21"/>
    </row>
    <row r="23" spans="2:5" s="2" customFormat="1" x14ac:dyDescent="0.25">
      <c r="B23" s="5" t="s">
        <v>18</v>
      </c>
      <c r="C23" s="6"/>
      <c r="E23"/>
    </row>
    <row r="24" spans="2:5" x14ac:dyDescent="0.25">
      <c r="B24" t="s">
        <v>19</v>
      </c>
      <c r="C24" s="1">
        <v>0</v>
      </c>
    </row>
    <row r="25" spans="2:5" x14ac:dyDescent="0.25">
      <c r="B25" t="s">
        <v>20</v>
      </c>
      <c r="C25" s="1">
        <v>0</v>
      </c>
    </row>
    <row r="26" spans="2:5" x14ac:dyDescent="0.25">
      <c r="B26" t="s">
        <v>21</v>
      </c>
      <c r="C26" s="1">
        <v>0</v>
      </c>
    </row>
    <row r="27" spans="2:5" x14ac:dyDescent="0.25">
      <c r="B27" t="s">
        <v>22</v>
      </c>
      <c r="C27" s="1">
        <v>0</v>
      </c>
    </row>
    <row r="28" spans="2:5" x14ac:dyDescent="0.25">
      <c r="B28" t="s">
        <v>23</v>
      </c>
      <c r="C28" s="1">
        <f>3000*12</f>
        <v>36000</v>
      </c>
    </row>
    <row r="29" spans="2:5" s="2" customFormat="1" x14ac:dyDescent="0.25">
      <c r="B29" s="3" t="s">
        <v>24</v>
      </c>
      <c r="C29" s="4">
        <f>SUM(C24:C28)</f>
        <v>36000</v>
      </c>
      <c r="E29"/>
    </row>
    <row r="31" spans="2:5" x14ac:dyDescent="0.25">
      <c r="B31" t="s">
        <v>25</v>
      </c>
      <c r="C31" s="1">
        <v>1030</v>
      </c>
    </row>
    <row r="32" spans="2:5" x14ac:dyDescent="0.25">
      <c r="B32" t="s">
        <v>26</v>
      </c>
      <c r="C32" s="1">
        <v>103</v>
      </c>
    </row>
    <row r="33" spans="2:5" x14ac:dyDescent="0.25">
      <c r="B33" t="s">
        <v>27</v>
      </c>
      <c r="C33" s="1">
        <v>0</v>
      </c>
    </row>
    <row r="34" spans="2:5" s="2" customFormat="1" x14ac:dyDescent="0.25">
      <c r="B34" s="3" t="s">
        <v>28</v>
      </c>
      <c r="C34" s="4">
        <f>SUM(C31:C33)</f>
        <v>1133</v>
      </c>
      <c r="E34"/>
    </row>
    <row r="35" spans="2:5" s="2" customFormat="1" x14ac:dyDescent="0.25">
      <c r="B35" s="3" t="s">
        <v>29</v>
      </c>
      <c r="C35" s="4">
        <f>SUM(C29,C34)</f>
        <v>37133</v>
      </c>
      <c r="E35"/>
    </row>
    <row r="37" spans="2:5" s="2" customFormat="1" x14ac:dyDescent="0.25">
      <c r="B37" s="5" t="s">
        <v>30</v>
      </c>
      <c r="C37" s="6"/>
      <c r="E37"/>
    </row>
    <row r="38" spans="2:5" x14ac:dyDescent="0.25">
      <c r="B38" t="s">
        <v>31</v>
      </c>
      <c r="C38" s="1">
        <v>-26000</v>
      </c>
    </row>
    <row r="39" spans="2:5" x14ac:dyDescent="0.25">
      <c r="B39" t="s">
        <v>32</v>
      </c>
      <c r="C39" s="1">
        <v>-11400</v>
      </c>
    </row>
    <row r="40" spans="2:5" x14ac:dyDescent="0.25">
      <c r="B40" t="s">
        <v>33</v>
      </c>
      <c r="C40" s="1">
        <v>-11500</v>
      </c>
    </row>
    <row r="41" spans="2:5" x14ac:dyDescent="0.25">
      <c r="B41" t="s">
        <v>34</v>
      </c>
      <c r="C41" s="1">
        <v>-30000</v>
      </c>
    </row>
    <row r="42" spans="2:5" x14ac:dyDescent="0.25">
      <c r="B42" t="s">
        <v>35</v>
      </c>
      <c r="C42" s="1">
        <v>0</v>
      </c>
    </row>
    <row r="43" spans="2:5" s="2" customFormat="1" x14ac:dyDescent="0.25">
      <c r="B43" s="3" t="s">
        <v>36</v>
      </c>
      <c r="C43" s="4">
        <f>SUM(C38:C42)</f>
        <v>-78900</v>
      </c>
      <c r="E43"/>
    </row>
    <row r="44" spans="2:5" s="2" customFormat="1" x14ac:dyDescent="0.25">
      <c r="B44" s="3" t="s">
        <v>37</v>
      </c>
      <c r="C44" s="4">
        <f>C21-SUM(C25:C27)-C32+C43</f>
        <v>26597</v>
      </c>
      <c r="E44" t="s">
        <v>38</v>
      </c>
    </row>
    <row r="46" spans="2:5" s="2" customFormat="1" x14ac:dyDescent="0.25">
      <c r="B46" s="5" t="s">
        <v>39</v>
      </c>
      <c r="C46" s="6"/>
      <c r="E46"/>
    </row>
    <row r="47" spans="2:5" x14ac:dyDescent="0.25">
      <c r="B47" t="s">
        <v>40</v>
      </c>
      <c r="C47" s="1">
        <v>6400</v>
      </c>
    </row>
    <row r="48" spans="2:5" x14ac:dyDescent="0.25">
      <c r="B48" t="s">
        <v>41</v>
      </c>
      <c r="C48" s="1">
        <v>0</v>
      </c>
    </row>
    <row r="49" spans="2:5" x14ac:dyDescent="0.25">
      <c r="B49" t="s">
        <v>42</v>
      </c>
      <c r="C49" s="1">
        <v>0</v>
      </c>
    </row>
    <row r="50" spans="2:5" s="2" customFormat="1" x14ac:dyDescent="0.25">
      <c r="B50" s="3" t="s">
        <v>43</v>
      </c>
      <c r="C50" s="4">
        <f>(C21-C35)-(C48-C49+C47)</f>
        <v>62067</v>
      </c>
      <c r="E50" t="s">
        <v>44</v>
      </c>
    </row>
    <row r="52" spans="2:5" x14ac:dyDescent="0.25">
      <c r="B52" t="s">
        <v>45</v>
      </c>
      <c r="C52" s="1">
        <v>0</v>
      </c>
    </row>
    <row r="53" spans="2:5" x14ac:dyDescent="0.25">
      <c r="B53" t="s">
        <v>46</v>
      </c>
      <c r="C53" s="1">
        <v>0</v>
      </c>
    </row>
    <row r="54" spans="2:5" x14ac:dyDescent="0.25">
      <c r="B54" t="s">
        <v>47</v>
      </c>
      <c r="C54" s="1">
        <v>-2100</v>
      </c>
    </row>
    <row r="55" spans="2:5" x14ac:dyDescent="0.25">
      <c r="B55" t="s">
        <v>48</v>
      </c>
      <c r="C55" s="1">
        <v>-600</v>
      </c>
    </row>
    <row r="56" spans="2:5" x14ac:dyDescent="0.25">
      <c r="B56" t="s">
        <v>49</v>
      </c>
      <c r="C56" s="1">
        <v>0</v>
      </c>
    </row>
    <row r="57" spans="2:5" x14ac:dyDescent="0.25">
      <c r="B57" t="s">
        <v>50</v>
      </c>
      <c r="C57" s="1">
        <v>0</v>
      </c>
    </row>
    <row r="58" spans="2:5" x14ac:dyDescent="0.25">
      <c r="B58" t="s">
        <v>51</v>
      </c>
      <c r="C58" s="1">
        <v>0</v>
      </c>
    </row>
    <row r="59" spans="2:5" x14ac:dyDescent="0.25">
      <c r="B59" t="s">
        <v>52</v>
      </c>
      <c r="C59" s="1">
        <v>0</v>
      </c>
    </row>
    <row r="60" spans="2:5" x14ac:dyDescent="0.25">
      <c r="B60" s="3" t="s">
        <v>53</v>
      </c>
      <c r="C60" s="4">
        <f>SUM(C52:C59)</f>
        <v>-2700</v>
      </c>
    </row>
    <row r="61" spans="2:5" x14ac:dyDescent="0.25">
      <c r="B61" s="3" t="s">
        <v>54</v>
      </c>
      <c r="C61" s="4">
        <f>C21-C35-C48+C49+C60</f>
        <v>65767</v>
      </c>
      <c r="E61" t="s">
        <v>55</v>
      </c>
    </row>
    <row r="63" spans="2:5" s="2" customFormat="1" x14ac:dyDescent="0.25">
      <c r="B63" s="5" t="s">
        <v>56</v>
      </c>
      <c r="C63" s="6"/>
      <c r="E63"/>
    </row>
    <row r="64" spans="2:5" x14ac:dyDescent="0.25">
      <c r="B64" t="s">
        <v>57</v>
      </c>
      <c r="C64" s="1">
        <f>C44+C42-C40+SUM(C57:C59)+C33</f>
        <v>38097</v>
      </c>
      <c r="E64" t="s">
        <v>58</v>
      </c>
    </row>
    <row r="65" spans="2:5" x14ac:dyDescent="0.25">
      <c r="B65" s="2" t="s">
        <v>83</v>
      </c>
      <c r="C65" s="12">
        <f>(C64-C47)/C28</f>
        <v>0.88047222222222221</v>
      </c>
      <c r="E65" t="s">
        <v>84</v>
      </c>
    </row>
    <row r="66" spans="2:5" x14ac:dyDescent="0.25">
      <c r="B66" t="s">
        <v>61</v>
      </c>
      <c r="C66" s="7">
        <f>(C21-(C48-C49+C47))/C29</f>
        <v>2.7555555555555555</v>
      </c>
      <c r="E66" t="s">
        <v>62</v>
      </c>
    </row>
    <row r="67" spans="2:5" x14ac:dyDescent="0.25">
      <c r="B67" t="s">
        <v>63</v>
      </c>
      <c r="C67" s="7">
        <f>(C21-(C48-C49+C47))/C35</f>
        <v>2.671478199983842</v>
      </c>
      <c r="E67" t="s">
        <v>64</v>
      </c>
    </row>
    <row r="68" spans="2:5" x14ac:dyDescent="0.25">
      <c r="B68" t="s">
        <v>65</v>
      </c>
      <c r="C68" s="7">
        <f>(C21-C48)/C29</f>
        <v>2.9333333333333331</v>
      </c>
      <c r="E68" t="s">
        <v>66</v>
      </c>
    </row>
    <row r="69" spans="2:5" x14ac:dyDescent="0.25">
      <c r="B69" t="s">
        <v>67</v>
      </c>
      <c r="C69" s="9">
        <f>C20/C8</f>
        <v>0.76381122791321854</v>
      </c>
      <c r="E69" t="s">
        <v>68</v>
      </c>
    </row>
    <row r="70" spans="2:5" x14ac:dyDescent="0.25">
      <c r="B70" t="s">
        <v>69</v>
      </c>
      <c r="C70" s="1">
        <f>C20/C4</f>
        <v>17075</v>
      </c>
      <c r="E70" t="s">
        <v>70</v>
      </c>
    </row>
    <row r="71" spans="2:5" x14ac:dyDescent="0.25">
      <c r="B71" t="s">
        <v>71</v>
      </c>
      <c r="C71" s="9">
        <f>C13/C8</f>
        <v>2.2366360993066429E-2</v>
      </c>
      <c r="E71" t="s">
        <v>72</v>
      </c>
    </row>
    <row r="72" spans="2:5" x14ac:dyDescent="0.25">
      <c r="B72" t="s">
        <v>73</v>
      </c>
      <c r="C72" s="11">
        <f>C13/C4/12</f>
        <v>41.666666666666664</v>
      </c>
      <c r="E72" t="s">
        <v>74</v>
      </c>
    </row>
    <row r="73" spans="2:5" x14ac:dyDescent="0.25">
      <c r="B73" t="s">
        <v>75</v>
      </c>
      <c r="C73" s="9">
        <f>(C6+C7)/C6</f>
        <v>0.94925690021231424</v>
      </c>
      <c r="E73" t="s">
        <v>76</v>
      </c>
    </row>
    <row r="74" spans="2:5" x14ac:dyDescent="0.25">
      <c r="B74" t="s">
        <v>77</v>
      </c>
      <c r="C74" s="1">
        <f>C64-C28-C47</f>
        <v>-4303</v>
      </c>
      <c r="E74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8755DAC4182469CCEF3D3C1B4EE96" ma:contentTypeVersion="16" ma:contentTypeDescription="Create a new document." ma:contentTypeScope="" ma:versionID="f3bbe0c01c65f58cfbb4963dbdc80311">
  <xsd:schema xmlns:xsd="http://www.w3.org/2001/XMLSchema" xmlns:xs="http://www.w3.org/2001/XMLSchema" xmlns:p="http://schemas.microsoft.com/office/2006/metadata/properties" xmlns:ns2="d2ef7dd9-511a-46dc-940e-7c8220e8aed6" xmlns:ns3="30ece607-e210-4d95-9759-fdea8757f322" targetNamespace="http://schemas.microsoft.com/office/2006/metadata/properties" ma:root="true" ma:fieldsID="3c7bc1b040712d5e0471e76b8342a72f" ns2:_="" ns3:_="">
    <xsd:import namespace="d2ef7dd9-511a-46dc-940e-7c8220e8aed6"/>
    <xsd:import namespace="30ece607-e210-4d95-9759-fdea8757f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Fil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f7dd9-511a-46dc-940e-7c8220e8a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leLocation" ma:index="12" nillable="true" ma:displayName="File Location" ma:format="Hyperlink" ma:internalName="FileLo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b270bb-6afb-4c6b-9593-d212720047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ce607-e210-4d95-9759-fdea8757f3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36f75ff-2100-448e-a996-cecdfb4bf145}" ma:internalName="TaxCatchAll" ma:showField="CatchAllData" ma:web="30ece607-e210-4d95-9759-fdea8757f3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ece607-e210-4d95-9759-fdea8757f322" xsi:nil="true"/>
    <FileLocation xmlns="d2ef7dd9-511a-46dc-940e-7c8220e8aed6">
      <Url xsi:nil="true"/>
      <Description xsi:nil="true"/>
    </FileLocation>
    <lcf76f155ced4ddcb4097134ff3c332f xmlns="d2ef7dd9-511a-46dc-940e-7c8220e8aed6">
      <Terms xmlns="http://schemas.microsoft.com/office/infopath/2007/PartnerControls"/>
    </lcf76f155ced4ddcb4097134ff3c332f>
    <Notes xmlns="d2ef7dd9-511a-46dc-940e-7c8220e8aed6" xsi:nil="true"/>
  </documentManagement>
</p:properties>
</file>

<file path=customXml/itemProps1.xml><?xml version="1.0" encoding="utf-8"?>
<ds:datastoreItem xmlns:ds="http://schemas.openxmlformats.org/officeDocument/2006/customXml" ds:itemID="{5C1EED22-CC1F-44F9-9C2C-99B08F14E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ef7dd9-511a-46dc-940e-7c8220e8aed6"/>
    <ds:schemaRef ds:uri="30ece607-e210-4d95-9759-fdea8757f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363B52-4EED-4522-BCDA-1DD8FBBFE5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C0036-0602-484A-AE48-9686F3C73BE5}">
  <ds:schemaRefs>
    <ds:schemaRef ds:uri="http://schemas.microsoft.com/office/2006/metadata/properties"/>
    <ds:schemaRef ds:uri="http://schemas.microsoft.com/office/infopath/2007/PartnerControls"/>
    <ds:schemaRef ds:uri="30ece607-e210-4d95-9759-fdea8757f322"/>
    <ds:schemaRef ds:uri="d2ef7dd9-511a-46dc-940e-7c8220e8ae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DCR Calc Method 1</vt:lpstr>
      <vt:lpstr>DCR Calc Method 2</vt:lpstr>
      <vt:lpstr>DCR Calc Method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Kim</dc:creator>
  <cp:keywords/>
  <dc:description/>
  <cp:lastModifiedBy>Andrea O'Brien</cp:lastModifiedBy>
  <cp:revision/>
  <dcterms:created xsi:type="dcterms:W3CDTF">2024-07-29T18:46:03Z</dcterms:created>
  <dcterms:modified xsi:type="dcterms:W3CDTF">2024-08-22T15:33:23Z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0x010100F5E8755DAC4182469CCEF3D3C1B4EE96</vt:lpwstr>
  </property>
</Properties>
</file>